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05" windowHeight="8475" tabRatio="937"/>
  </bookViews>
  <sheets>
    <sheet name="700 000 პენსიონერი" sheetId="11" r:id="rId1"/>
  </sheets>
  <calcPr calcId="152511"/>
</workbook>
</file>

<file path=xl/calcChain.xml><?xml version="1.0" encoding="utf-8"?>
<calcChain xmlns="http://schemas.openxmlformats.org/spreadsheetml/2006/main">
  <c r="E6" i="11" l="1"/>
  <c r="E5" i="11"/>
  <c r="J5" i="11" l="1"/>
  <c r="L5" i="11" s="1"/>
  <c r="J6" i="11" l="1"/>
  <c r="L6" i="11" s="1"/>
  <c r="M5" i="11" l="1"/>
  <c r="O5" i="11" s="1"/>
  <c r="M6" i="11"/>
  <c r="N5" i="11" l="1"/>
  <c r="E22" i="11"/>
  <c r="E23" i="11" s="1"/>
  <c r="E24" i="11" s="1"/>
  <c r="O6" i="11"/>
  <c r="N6" i="11" l="1"/>
  <c r="N7" i="11" l="1"/>
  <c r="D22" i="11" s="1"/>
  <c r="D23" i="11" s="1"/>
  <c r="F23" i="11" s="1"/>
  <c r="F22" i="11" l="1"/>
  <c r="F24" i="11" l="1"/>
  <c r="D24" i="11"/>
</calcChain>
</file>

<file path=xl/sharedStrings.xml><?xml version="1.0" encoding="utf-8"?>
<sst xmlns="http://schemas.openxmlformats.org/spreadsheetml/2006/main" count="47" uniqueCount="46">
  <si>
    <t xml:space="preserve">გადათვლის ინდექსი </t>
  </si>
  <si>
    <t>საშუალო დღიური დოზა</t>
  </si>
  <si>
    <t>კომპონენტი</t>
  </si>
  <si>
    <t>ბიუჯეტი (ლარი)</t>
  </si>
  <si>
    <t>ბენეფიცართა რაოდენობა (n)</t>
  </si>
  <si>
    <t>ბიუჯეტი ერთ ბენეფიციარზე (ლარი)</t>
  </si>
  <si>
    <t>მედკამენტის უტილიზაცია</t>
  </si>
  <si>
    <t>მედიკამენტის უტილიზაცია</t>
  </si>
  <si>
    <t>ბენეფიციარების რაოდენობა</t>
  </si>
  <si>
    <t>მოსახლეობის რაოდენობა</t>
  </si>
  <si>
    <t>სულ, პროგრამის ბიუჯეტი</t>
  </si>
  <si>
    <t>N</t>
  </si>
  <si>
    <t>მედიკამეტი</t>
  </si>
  <si>
    <t>მიზნობრივი პოპულაციის რაოდენობა</t>
  </si>
  <si>
    <t>საშუალო დღიური დოზა (მგ/დღეში)</t>
  </si>
  <si>
    <t>ერთეულის ჯერადობა წლის განმავლობაში   (n   ტაბლეტი)</t>
  </si>
  <si>
    <t>მოთხოვნილი ბიუჯეტირებადი ერთეული 1 წლის განმავლობაში            (n ტაბლეტი)</t>
  </si>
  <si>
    <t>გადათვლის დაშვებები</t>
  </si>
  <si>
    <t>ფორმულის შემცველი ველები</t>
  </si>
  <si>
    <t>მიზნობრივი პოპულაცია</t>
  </si>
  <si>
    <t>მიზნობრივობა</t>
  </si>
  <si>
    <t xml:space="preserve"> მიზნობრივობა</t>
  </si>
  <si>
    <t>მედიკამენტები</t>
  </si>
  <si>
    <t>დამყოლობის მაჩვენებელი (%) ზოგადად დაავადების მედიკამენტური მკურნალობისთვის</t>
  </si>
  <si>
    <t>დამყოლობის მაჩვენებელი (%)</t>
  </si>
  <si>
    <t>ნიმუში მედიკამენტის ერთეულის საცალო ფასის დადგენისთვის</t>
  </si>
  <si>
    <t>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</t>
  </si>
  <si>
    <t>პროგრამის  სავარაუდო ბიუჯეტი  ტენდერით (35%)</t>
  </si>
  <si>
    <t>დიაბეტი ტიპი 2-ის მართვა</t>
  </si>
  <si>
    <t>მეტფორმინი</t>
  </si>
  <si>
    <t>გლიკლაზიდი</t>
  </si>
  <si>
    <t>დიაბეტი ტიპი 2</t>
  </si>
  <si>
    <t>ესენციური მედიკამენტები, რომლებიც თანამედროვე კლინიკური რეკომენდაციებით გამოიყენება დიაბეტის მედიკამენტური მკურნალობისათვის რუტინულ ამბულატორიულ კლინიკურ პრაქტიკაში.</t>
  </si>
  <si>
    <r>
      <t>ბიუჯეტირებადი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ერთეული  (მგ-იანი ტაბლეტი)</t>
    </r>
  </si>
  <si>
    <r>
      <t>ერთეულის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საცალო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ფასი ლარში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</si>
  <si>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თანხა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ერთ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ბენეფიციარზე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</si>
  <si>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ბიუჯეტი ლარში</t>
    </r>
  </si>
  <si>
    <t>მედიკამენტური მკურნალობის სერვისებზე ბენეფიციართა (პაციენტთა) დამყოლობის მაჩვენებლად დაშვებულია 80% - საშუალოზე მაღალი მაჩვენებელი, რაც დაფუძნებულია შემდეგ დაშვებაზე: დადგენილი დიაბეტის მქონე პენსიონერ (ხანდაზმული ასაკის) პაციენტთა დამყოლობა მედიკამენტურ მკურნლობაზე, კერძოდ მეტფორმინზე მაღალია (90-95%), სულფანილშარდოვანას შემთხვევაში (გლიკლაზიდი) კი საშუალოდ 70-75%.</t>
  </si>
  <si>
    <t>შეესაბამება მიზნობრივი დაავადებების ხანგრძლივი მედიკამენტური მართვისთვის რეკომედებულ დოზებს (ჩვეულებრივ ყველაზე ხშრი დოზირების რეჟიმია 500მგ 2-ჯერ დღეში (ანუ 1000მგ დღეში) ან 1000მგ 2-ჯერ დღეში (ანუ 2000მგ დღეში) - ამდენად საშუალოდ - 1500მგ ვიანგარიშეთ)</t>
  </si>
  <si>
    <t>გადათვლებისას დაშვებულია, რომ მეტფორმინის უტილიზაცია ჩვეულებრივ უფრო მეტია, ვიდრე გლიკლაზიდის. შესაბამისად - გლიკლაზიდი 65% და მეტფორმინი 95%</t>
  </si>
  <si>
    <t>დიაბეტი ერთერთი ყველაზე გავრცელებული არაგადამდები დაავადებაა, რომელსაც სერიოზული მნიშვნელობა აქვს ავადობის, ინვალიდობის და სიკვდილის განვითარებაში</t>
  </si>
  <si>
    <t>დაშვებები დაფუძნებულია ჯანმო-ს Global report on diabetes (© World Health Organization 2016. http://www.who.int/about/licensing/copyright_form/index.html) მონაცემებზე  და საერთაშორისო კლინიკურ და ეპიდემიოლოგიურ მტკიცებულებებზე, მათ შორის ასახულზე ეროვნულ კლინიკურ რეკომენდაციებში</t>
  </si>
  <si>
    <t>საქართველოს მოსახლეობა</t>
  </si>
  <si>
    <t>დიაბეტის პრევალენტობა (%) მიზნობრივ პოპულაციაში (WHO Global report on diabetes 2016)</t>
  </si>
  <si>
    <t>ასაკით პენსიონერები - 700 000 ხანდაზმული პირი.  პოტენციური ბენეფიციარების რაოდენობის გადათვლისას გამოყენებული იქნა ჯანმოს გლობალური ანგარიში, ვგულისხმობთ, რომ დიაბეტის პრევალენსი საქართველოს მოსახლეობაში არის 7.3% (Euripean  Region-ისთვის გათვლილი მონაცემების მიხედვით) და რომ ამათგან 90%-ს აქვს დიბეტი ტიპი2. WHO გლობალური ანგარიშის მიხედვით დიაბეტი ტიპი 2-ის ზუსტი გავრცელება უცნობია. თუ ადრე ითვლებოდა, რომ დიაბეტი ტიპი 2 უპირატესად შუა და ხანდაზმული ასაკის მოსახლეობაში გვხვდებოდა, ბოლო 4 დეკადის განმავლობაში მისი გავრცელება მაღალია ახალგაზრდებშიც. ამასთანავე, არადიაგნოსტირებული პაციენტების წილი, რომლებიც მკურნალობას არ იტარებს ძალზედ მაღალია - 24-62%. აქედან გამომდინარე, ვგულისხმობთ, რომ ექიმს მიაკითხავს და იმკურნალებს 38%.</t>
  </si>
  <si>
    <t>დიაგნოსტირებულთა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</si>
</sst>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99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Sylfae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rgb="FF000099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0" xfId="0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9" fontId="19" fillId="0" borderId="1" xfId="1" applyFont="1" applyBorder="1" applyAlignment="1">
      <alignment horizontal="center"/>
    </xf>
    <xf numFmtId="0" fontId="19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2" fontId="4" fillId="3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/>
    <xf numFmtId="0" fontId="4" fillId="3" borderId="0" xfId="0" applyFont="1" applyFill="1"/>
    <xf numFmtId="1" fontId="12" fillId="0" borderId="0" xfId="0" applyNumberFormat="1" applyFont="1"/>
    <xf numFmtId="1" fontId="4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99"/>
      <color rgb="FFFF9900"/>
      <color rgb="FF66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80" zoomScaleNormal="80" workbookViewId="0">
      <pane xSplit="2" ySplit="4" topLeftCell="E28" activePane="bottomRight" state="frozen"/>
      <selection pane="topRight" activeCell="C1" sqref="C1"/>
      <selection pane="bottomLeft" activeCell="A6" sqref="A6"/>
      <selection pane="bottomRight" activeCell="F1" sqref="F1"/>
    </sheetView>
  </sheetViews>
  <sheetFormatPr defaultRowHeight="15" x14ac:dyDescent="0.25"/>
  <cols>
    <col min="1" max="1" width="5.140625" customWidth="1"/>
    <col min="2" max="2" width="31.42578125" customWidth="1"/>
    <col min="3" max="3" width="40.42578125" customWidth="1"/>
    <col min="4" max="4" width="31.28515625" customWidth="1"/>
    <col min="5" max="5" width="35" customWidth="1"/>
    <col min="6" max="6" width="32.28515625" customWidth="1"/>
    <col min="7" max="7" width="19.85546875" customWidth="1"/>
    <col min="8" max="8" width="13.7109375" customWidth="1"/>
    <col min="9" max="9" width="19" customWidth="1"/>
    <col min="10" max="10" width="17" customWidth="1"/>
    <col min="11" max="11" width="12.85546875" customWidth="1"/>
    <col min="12" max="12" width="24.5703125" customWidth="1"/>
    <col min="13" max="13" width="21.85546875" customWidth="1"/>
    <col min="14" max="14" width="19.140625" customWidth="1"/>
    <col min="15" max="15" width="21.7109375" customWidth="1"/>
  </cols>
  <sheetData>
    <row r="1" spans="1:15" x14ac:dyDescent="0.25">
      <c r="A1" s="21"/>
      <c r="B1" s="21"/>
      <c r="C1" s="4"/>
      <c r="D1" s="5" t="s">
        <v>9</v>
      </c>
      <c r="E1" s="6" t="s">
        <v>0</v>
      </c>
      <c r="F1" s="51" t="s">
        <v>45</v>
      </c>
      <c r="G1" s="22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1"/>
      <c r="B2" s="21"/>
      <c r="C2" s="18" t="s">
        <v>42</v>
      </c>
      <c r="D2" s="7">
        <v>3718200</v>
      </c>
      <c r="E2" s="49">
        <v>7.2999999999999995E-2</v>
      </c>
      <c r="F2" s="52">
        <v>0.38</v>
      </c>
      <c r="G2" s="23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/>
      <c r="B3" s="21"/>
      <c r="C3" s="8"/>
      <c r="D3" s="9"/>
      <c r="E3" s="10"/>
      <c r="F3" s="23"/>
      <c r="G3" s="23"/>
      <c r="H3" s="21"/>
      <c r="I3" s="21"/>
      <c r="J3" s="21"/>
      <c r="K3" s="21"/>
      <c r="L3" s="21"/>
      <c r="M3" s="21"/>
      <c r="N3" s="21"/>
      <c r="O3" s="21"/>
    </row>
    <row r="4" spans="1:15" s="2" customFormat="1" ht="90.75" customHeight="1" x14ac:dyDescent="0.25">
      <c r="A4" s="24" t="s">
        <v>11</v>
      </c>
      <c r="B4" s="25" t="s">
        <v>12</v>
      </c>
      <c r="C4" s="25" t="s">
        <v>21</v>
      </c>
      <c r="D4" s="11" t="s">
        <v>43</v>
      </c>
      <c r="E4" s="11" t="s">
        <v>13</v>
      </c>
      <c r="F4" s="12" t="s">
        <v>6</v>
      </c>
      <c r="G4" s="12" t="s">
        <v>23</v>
      </c>
      <c r="H4" s="11" t="s">
        <v>14</v>
      </c>
      <c r="I4" s="12" t="s">
        <v>33</v>
      </c>
      <c r="J4" s="12" t="s">
        <v>15</v>
      </c>
      <c r="K4" s="12" t="s">
        <v>34</v>
      </c>
      <c r="L4" s="13" t="s">
        <v>35</v>
      </c>
      <c r="M4" s="13" t="s">
        <v>8</v>
      </c>
      <c r="N4" s="13" t="s">
        <v>36</v>
      </c>
      <c r="O4" s="14" t="s">
        <v>16</v>
      </c>
    </row>
    <row r="5" spans="1:15" ht="15" customHeight="1" x14ac:dyDescent="0.25">
      <c r="A5" s="26">
        <v>1</v>
      </c>
      <c r="B5" s="3" t="s">
        <v>29</v>
      </c>
      <c r="C5" s="27" t="s">
        <v>28</v>
      </c>
      <c r="D5" s="50">
        <v>7.2999999999999995E-2</v>
      </c>
      <c r="E5" s="28">
        <f>D2*D5*0.9*F2</f>
        <v>92828.581200000001</v>
      </c>
      <c r="F5" s="29">
        <v>0.95</v>
      </c>
      <c r="G5" s="29">
        <v>0.8</v>
      </c>
      <c r="H5" s="30">
        <v>1500</v>
      </c>
      <c r="I5" s="31">
        <v>1000</v>
      </c>
      <c r="J5" s="32">
        <f>H5/I5*365</f>
        <v>547.5</v>
      </c>
      <c r="K5" s="33">
        <v>0.14000000000000001</v>
      </c>
      <c r="L5" s="34">
        <f>F5*G5*J5*K5</f>
        <v>58.254000000000012</v>
      </c>
      <c r="M5" s="35">
        <f>E5*F5*G5</f>
        <v>70549.721711999999</v>
      </c>
      <c r="N5" s="36">
        <f>L5*M5</f>
        <v>4109803.4886108488</v>
      </c>
      <c r="O5" s="36">
        <f>M5*J5</f>
        <v>38625972.637319997</v>
      </c>
    </row>
    <row r="6" spans="1:15" x14ac:dyDescent="0.25">
      <c r="A6" s="26">
        <v>2</v>
      </c>
      <c r="B6" s="3" t="s">
        <v>30</v>
      </c>
      <c r="C6" s="27" t="s">
        <v>28</v>
      </c>
      <c r="D6" s="50">
        <v>7.2999999999999995E-2</v>
      </c>
      <c r="E6" s="28">
        <f>D2*D6*0.9*F2</f>
        <v>92828.581200000001</v>
      </c>
      <c r="F6" s="29">
        <v>0.65</v>
      </c>
      <c r="G6" s="29">
        <v>0.8</v>
      </c>
      <c r="H6" s="31">
        <v>60</v>
      </c>
      <c r="I6" s="31">
        <v>60</v>
      </c>
      <c r="J6" s="32">
        <f>H6/I6*365</f>
        <v>365</v>
      </c>
      <c r="K6" s="33">
        <v>0.53300000000000003</v>
      </c>
      <c r="L6" s="34">
        <f>F6*G6*J6*K6</f>
        <v>101.16340000000001</v>
      </c>
      <c r="M6" s="35">
        <f>E6*F6*G6</f>
        <v>48270.862224000004</v>
      </c>
      <c r="N6" s="36">
        <f t="shared" ref="N6" si="0">L6*M6</f>
        <v>4883244.5435114028</v>
      </c>
      <c r="O6" s="36">
        <f>M6*J6</f>
        <v>17618864.711760003</v>
      </c>
    </row>
    <row r="7" spans="1:15" x14ac:dyDescent="0.25">
      <c r="A7" s="37"/>
      <c r="B7" s="21" t="s">
        <v>18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8">
        <f>SUM(N5:N6)</f>
        <v>8993048.0321222506</v>
      </c>
      <c r="O7" s="21"/>
    </row>
    <row r="8" spans="1: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39"/>
      <c r="N8" s="21"/>
      <c r="O8" s="21"/>
    </row>
    <row r="9" spans="1:1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41.25" customHeight="1" x14ac:dyDescent="0.25">
      <c r="A11" s="21"/>
      <c r="B11" s="21"/>
      <c r="C11" s="19" t="s">
        <v>17</v>
      </c>
      <c r="D11" s="54" t="s">
        <v>41</v>
      </c>
      <c r="E11" s="54"/>
      <c r="F11" s="54"/>
      <c r="G11" s="54"/>
      <c r="H11" s="54"/>
      <c r="I11" s="54"/>
      <c r="J11" s="54"/>
      <c r="K11" s="54"/>
      <c r="L11" s="54"/>
      <c r="M11" s="21"/>
      <c r="N11" s="21"/>
      <c r="O11" s="21"/>
    </row>
    <row r="12" spans="1:15" ht="72.75" customHeight="1" x14ac:dyDescent="0.25">
      <c r="A12" s="21"/>
      <c r="B12" s="21"/>
      <c r="C12" s="20" t="s">
        <v>19</v>
      </c>
      <c r="D12" s="55" t="s">
        <v>44</v>
      </c>
      <c r="E12" s="55"/>
      <c r="F12" s="55"/>
      <c r="G12" s="55"/>
      <c r="H12" s="55"/>
      <c r="I12" s="55"/>
      <c r="J12" s="55"/>
      <c r="K12" s="55"/>
      <c r="L12" s="55"/>
      <c r="M12" s="21"/>
      <c r="N12" s="21"/>
      <c r="O12" s="21"/>
    </row>
    <row r="13" spans="1:15" ht="30" customHeight="1" x14ac:dyDescent="0.25">
      <c r="A13" s="21"/>
      <c r="B13" s="21"/>
      <c r="C13" s="20" t="s">
        <v>20</v>
      </c>
      <c r="D13" s="54" t="s">
        <v>40</v>
      </c>
      <c r="E13" s="54"/>
      <c r="F13" s="54"/>
      <c r="G13" s="54"/>
      <c r="H13" s="54"/>
      <c r="I13" s="54"/>
      <c r="J13" s="54"/>
      <c r="K13" s="54"/>
      <c r="L13" s="54"/>
      <c r="M13" s="21"/>
      <c r="N13" s="21"/>
      <c r="O13" s="21"/>
    </row>
    <row r="14" spans="1:15" ht="32.25" customHeight="1" x14ac:dyDescent="0.25">
      <c r="A14" s="21"/>
      <c r="B14" s="21"/>
      <c r="C14" s="19" t="s">
        <v>22</v>
      </c>
      <c r="D14" s="53" t="s">
        <v>32</v>
      </c>
      <c r="E14" s="53"/>
      <c r="F14" s="53"/>
      <c r="G14" s="53"/>
      <c r="H14" s="53"/>
      <c r="I14" s="53"/>
      <c r="J14" s="53"/>
      <c r="K14" s="53"/>
      <c r="L14" s="53"/>
      <c r="M14" s="21"/>
      <c r="N14" s="21"/>
      <c r="O14" s="21"/>
    </row>
    <row r="15" spans="1:15" ht="33" customHeight="1" x14ac:dyDescent="0.25">
      <c r="A15" s="21"/>
      <c r="B15" s="21"/>
      <c r="C15" s="19" t="s">
        <v>7</v>
      </c>
      <c r="D15" s="53" t="s">
        <v>39</v>
      </c>
      <c r="E15" s="53"/>
      <c r="F15" s="53"/>
      <c r="G15" s="53"/>
      <c r="H15" s="53"/>
      <c r="I15" s="53"/>
      <c r="J15" s="53"/>
      <c r="K15" s="53"/>
      <c r="L15" s="53"/>
      <c r="M15" s="21"/>
      <c r="N15" s="21"/>
      <c r="O15" s="21"/>
    </row>
    <row r="16" spans="1:15" ht="54" customHeight="1" x14ac:dyDescent="0.25">
      <c r="A16" s="21"/>
      <c r="B16" s="21"/>
      <c r="C16" s="19" t="s">
        <v>24</v>
      </c>
      <c r="D16" s="53" t="s">
        <v>37</v>
      </c>
      <c r="E16" s="53"/>
      <c r="F16" s="53"/>
      <c r="G16" s="53"/>
      <c r="H16" s="53"/>
      <c r="I16" s="53"/>
      <c r="J16" s="53"/>
      <c r="K16" s="53"/>
      <c r="L16" s="53"/>
      <c r="M16" s="21"/>
      <c r="N16" s="21"/>
      <c r="O16" s="21"/>
    </row>
    <row r="17" spans="1:15" ht="30.75" customHeight="1" x14ac:dyDescent="0.25">
      <c r="A17" s="21"/>
      <c r="B17" s="21"/>
      <c r="C17" s="19" t="s">
        <v>1</v>
      </c>
      <c r="D17" s="53" t="s">
        <v>38</v>
      </c>
      <c r="E17" s="53"/>
      <c r="F17" s="53"/>
      <c r="G17" s="53"/>
      <c r="H17" s="53"/>
      <c r="I17" s="53"/>
      <c r="J17" s="53"/>
      <c r="K17" s="53"/>
      <c r="L17" s="53"/>
      <c r="M17" s="21"/>
      <c r="N17" s="21"/>
      <c r="O17" s="21"/>
    </row>
    <row r="18" spans="1:15" ht="25.5" x14ac:dyDescent="0.25">
      <c r="A18" s="21"/>
      <c r="B18" s="21"/>
      <c r="C18" s="15" t="s">
        <v>25</v>
      </c>
      <c r="D18" s="53" t="s">
        <v>26</v>
      </c>
      <c r="E18" s="53"/>
      <c r="F18" s="53"/>
      <c r="G18" s="53"/>
      <c r="H18" s="53"/>
      <c r="I18" s="53"/>
      <c r="J18" s="53"/>
      <c r="K18" s="53"/>
      <c r="L18" s="53"/>
      <c r="M18" s="21"/>
      <c r="N18" s="21"/>
      <c r="O18" s="2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25.5" x14ac:dyDescent="0.25">
      <c r="A21" s="21"/>
      <c r="B21" s="21"/>
      <c r="C21" s="40" t="s">
        <v>2</v>
      </c>
      <c r="D21" s="16" t="s">
        <v>3</v>
      </c>
      <c r="E21" s="16" t="s">
        <v>4</v>
      </c>
      <c r="F21" s="17" t="s">
        <v>5</v>
      </c>
      <c r="G21" s="23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21"/>
      <c r="B22" s="21"/>
      <c r="C22" s="41" t="s">
        <v>31</v>
      </c>
      <c r="D22" s="42">
        <f>N7</f>
        <v>8993048.0321222506</v>
      </c>
      <c r="E22" s="42">
        <f>E5</f>
        <v>92828.581200000001</v>
      </c>
      <c r="F22" s="43">
        <f>D22/E22</f>
        <v>96.878008000000008</v>
      </c>
      <c r="G22" s="23"/>
      <c r="H22" s="21"/>
      <c r="I22" s="21"/>
      <c r="J22" s="21"/>
      <c r="K22" s="21"/>
      <c r="L22" s="21"/>
      <c r="M22" s="21"/>
      <c r="N22" s="21"/>
      <c r="O22" s="21"/>
    </row>
    <row r="23" spans="1:15" ht="15.75" thickBot="1" x14ac:dyDescent="0.3">
      <c r="A23" s="21"/>
      <c r="B23" s="21"/>
      <c r="C23" s="44" t="s">
        <v>10</v>
      </c>
      <c r="D23" s="45">
        <f>SUM(D22:D22)</f>
        <v>8993048.0321222506</v>
      </c>
      <c r="E23" s="45">
        <f>SUM(E22:E22)</f>
        <v>92828.581200000001</v>
      </c>
      <c r="F23" s="46">
        <f t="shared" ref="F23" si="1">D23/E23</f>
        <v>96.878008000000008</v>
      </c>
      <c r="G23" s="23"/>
      <c r="H23" s="21"/>
      <c r="I23" s="21"/>
      <c r="J23" s="21"/>
      <c r="K23" s="21"/>
      <c r="L23" s="21"/>
      <c r="M23" s="21"/>
      <c r="N23" s="21"/>
      <c r="O23" s="21"/>
    </row>
    <row r="24" spans="1:15" ht="30.75" thickBot="1" x14ac:dyDescent="0.35">
      <c r="A24" s="21"/>
      <c r="B24" s="21"/>
      <c r="C24" s="1" t="s">
        <v>27</v>
      </c>
      <c r="D24" s="47">
        <f>D23*0.35</f>
        <v>3147566.8112427876</v>
      </c>
      <c r="E24" s="47">
        <f>E23</f>
        <v>92828.581200000001</v>
      </c>
      <c r="F24" s="48">
        <f>F23*0.35</f>
        <v>33.907302800000004</v>
      </c>
      <c r="G24" s="23"/>
      <c r="H24" s="21"/>
      <c r="I24" s="21"/>
      <c r="J24" s="21"/>
      <c r="K24" s="21"/>
      <c r="L24" s="21"/>
      <c r="M24" s="21"/>
      <c r="N24" s="21"/>
      <c r="O24" s="21"/>
    </row>
  </sheetData>
  <mergeCells count="8">
    <mergeCell ref="D15:L15"/>
    <mergeCell ref="D16:L16"/>
    <mergeCell ref="D17:L17"/>
    <mergeCell ref="D18:L18"/>
    <mergeCell ref="D11:L11"/>
    <mergeCell ref="D12:L12"/>
    <mergeCell ref="D13:L13"/>
    <mergeCell ref="D14:L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700 000 პენსიონერი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2018-01-29T16:44:13Z</dcterms:modified>
</cp:coreProperties>
</file>